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1340" windowHeight="6795" activeTab="1"/>
  </bookViews>
  <sheets>
    <sheet name="cost" sheetId="1" r:id="rId1"/>
    <sheet name="rejeki" sheetId="2" r:id="rId2"/>
    <sheet name="backbone" sheetId="3" r:id="rId3"/>
    <sheet name="lokal" sheetId="4" r:id="rId4"/>
    <sheet name="parameter" sheetId="5" r:id="rId5"/>
  </sheets>
  <definedNames/>
  <calcPr fullCalcOnLoad="1"/>
</workbook>
</file>

<file path=xl/sharedStrings.xml><?xml version="1.0" encoding="utf-8"?>
<sst xmlns="http://schemas.openxmlformats.org/spreadsheetml/2006/main" count="88" uniqueCount="63">
  <si>
    <t>Perhitungan Cost VoIP</t>
  </si>
  <si>
    <t>tipe</t>
  </si>
  <si>
    <t>ph-2-ph</t>
  </si>
  <si>
    <t>pc-2-ph</t>
  </si>
  <si>
    <t>pc-2-pc</t>
  </si>
  <si>
    <t>jarlok</t>
  </si>
  <si>
    <t>backbone</t>
  </si>
  <si>
    <t>gateway</t>
  </si>
  <si>
    <t>perhitungan cost backbone</t>
  </si>
  <si>
    <t>perhitungan cost jaringan lokal</t>
  </si>
  <si>
    <t>Cost Backbone</t>
  </si>
  <si>
    <t>Cost Interkoneksi</t>
  </si>
  <si>
    <t>Speed Backbone</t>
  </si>
  <si>
    <t>Kbps</t>
  </si>
  <si>
    <t>Line VoIP</t>
  </si>
  <si>
    <t>line</t>
  </si>
  <si>
    <t>beberapa parameter</t>
  </si>
  <si>
    <t>1 USD</t>
  </si>
  <si>
    <t>Rupiah</t>
  </si>
  <si>
    <t>BW VoIP</t>
  </si>
  <si>
    <t>Okupansi</t>
  </si>
  <si>
    <t>Persen</t>
  </si>
  <si>
    <t>/line/bulan</t>
  </si>
  <si>
    <t>Abodemen port</t>
  </si>
  <si>
    <t>/menit</t>
  </si>
  <si>
    <t>Perhitungan</t>
  </si>
  <si>
    <t>Cost Port</t>
  </si>
  <si>
    <t>Tarif Lokal Telkom</t>
  </si>
  <si>
    <t>Total Port</t>
  </si>
  <si>
    <t>Cost Backbone Usage</t>
  </si>
  <si>
    <t>(asumsi backbone saturate)</t>
  </si>
  <si>
    <t>/bulan</t>
  </si>
  <si>
    <t>cost per call</t>
  </si>
  <si>
    <t>(cost port = 0 untuk gateway komputer)</t>
  </si>
  <si>
    <t>(abodemen normal Rp. 40.000 / bulan, di kalimantan Rp. 1.32 juta / bulan)</t>
  </si>
  <si>
    <t>Cost Backbone Usage (PC)</t>
  </si>
  <si>
    <t>Cost Akses ISP</t>
  </si>
  <si>
    <t>/jam</t>
  </si>
  <si>
    <t>pabx2pabx</t>
  </si>
  <si>
    <t>pc2pabx</t>
  </si>
  <si>
    <t>Produksi</t>
  </si>
  <si>
    <t>/menit/line/bulan</t>
  </si>
  <si>
    <t>Total Produksi Pulsa</t>
  </si>
  <si>
    <t>menit/line/bulan</t>
  </si>
  <si>
    <t>cost jarlok</t>
  </si>
  <si>
    <t>cost voip gate</t>
  </si>
  <si>
    <t>cost voip backbone</t>
  </si>
  <si>
    <t>ph-2-mx</t>
  </si>
  <si>
    <t>pc-2-mx</t>
  </si>
  <si>
    <t>cost jarlok/line</t>
  </si>
  <si>
    <t>cost voip gate/line</t>
  </si>
  <si>
    <t>tarif/menit</t>
  </si>
  <si>
    <t>income/line</t>
  </si>
  <si>
    <t>cost/line</t>
  </si>
  <si>
    <t>income</t>
  </si>
  <si>
    <t>cost</t>
  </si>
  <si>
    <t>Okupansi (%)</t>
  </si>
  <si>
    <t>PPN (10%)</t>
  </si>
  <si>
    <t>divre</t>
  </si>
  <si>
    <t>divnet / isp</t>
  </si>
  <si>
    <t>untung bersih</t>
  </si>
  <si>
    <t>BHP (10%)</t>
  </si>
  <si>
    <t>USO (10%)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</si>
</sst>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USD]\ #,##0_);[Red]\([$USD]\ #,##0\)"/>
    <numFmt numFmtId="165" formatCode="[$USD]\ #,##0.000_);[Red]\([$USD]\ #,##0.000\)"/>
    <numFmt numFmtId="166" formatCode="[$IDR]\ #,##0_);[Red]\([$IDR]\ #,##0\)"/>
    <numFmt numFmtId="167" formatCode="[$Rp-421]#,##0"/>
    <numFmt numFmtId="168" formatCode="[$Rp-421]#,##0_);[Red]\([$Rp-421]#,##0\)"/>
    <numFmt numFmtId="169" formatCode="[$Rp-421]#,##0.00_);[Red]\([$Rp-421]#,##0.00\)"/>
    <numFmt numFmtId="170" formatCode="&quot;$&quot;#,##0.00"/>
    <numFmt numFmtId="171" formatCode="[$Rp-421]#,##0.0"/>
  </numFmts>
  <fonts count="2">
    <font>
      <sz val="10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1">
    <xf numFmtId="0" fontId="0" fillId="0" borderId="0" xfId="0" applyAlignment="1">
      <alignment/>
    </xf>
    <xf numFmtId="0" fontId="1" fillId="0" borderId="0" xfId="0" applyFont="1" applyAlignment="1">
      <alignment/>
    </xf>
    <xf numFmtId="166" fontId="0" fillId="0" borderId="0" xfId="0" applyNumberFormat="1" applyAlignment="1">
      <alignment/>
    </xf>
    <xf numFmtId="0" fontId="0" fillId="0" borderId="0" xfId="0" applyAlignment="1" quotePrefix="1">
      <alignment/>
    </xf>
    <xf numFmtId="167" fontId="0" fillId="0" borderId="0" xfId="0" applyNumberFormat="1" applyAlignment="1">
      <alignment/>
    </xf>
    <xf numFmtId="1" fontId="0" fillId="0" borderId="0" xfId="0" applyNumberFormat="1" applyAlignment="1">
      <alignment/>
    </xf>
    <xf numFmtId="168" fontId="0" fillId="0" borderId="0" xfId="0" applyNumberFormat="1" applyAlignment="1">
      <alignment/>
    </xf>
    <xf numFmtId="8" fontId="0" fillId="0" borderId="0" xfId="0" applyNumberFormat="1" applyAlignment="1">
      <alignment/>
    </xf>
    <xf numFmtId="167" fontId="0" fillId="0" borderId="0" xfId="0" applyNumberFormat="1" applyAlignment="1" quotePrefix="1">
      <alignment/>
    </xf>
    <xf numFmtId="167" fontId="1" fillId="0" borderId="0" xfId="0" applyNumberFormat="1" applyFont="1" applyAlignment="1">
      <alignment/>
    </xf>
    <xf numFmtId="1" fontId="0" fillId="0" borderId="0" xfId="0" applyNumberFormat="1" applyAlignment="1" quotePrefix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295275</xdr:colOff>
      <xdr:row>1</xdr:row>
      <xdr:rowOff>76200</xdr:rowOff>
    </xdr:from>
    <xdr:to>
      <xdr:col>5</xdr:col>
      <xdr:colOff>666750</xdr:colOff>
      <xdr:row>13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5275" y="238125"/>
          <a:ext cx="5438775" cy="1866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2"/>
  <sheetViews>
    <sheetView workbookViewId="0" topLeftCell="A8">
      <pane xSplit="1" ySplit="8" topLeftCell="B16" activePane="bottomRight" state="frozen"/>
      <selection pane="topLeft" activeCell="A8" sqref="A8"/>
      <selection pane="topRight" activeCell="B8" sqref="B8"/>
      <selection pane="bottomLeft" activeCell="A16" sqref="A16"/>
      <selection pane="bottomRight" activeCell="A26" sqref="A26"/>
    </sheetView>
  </sheetViews>
  <sheetFormatPr defaultColWidth="9.140625" defaultRowHeight="12.75"/>
  <cols>
    <col min="1" max="1" width="19.140625" style="0" customWidth="1"/>
    <col min="2" max="2" width="14.7109375" style="0" customWidth="1"/>
    <col min="3" max="3" width="15.57421875" style="0" customWidth="1"/>
    <col min="4" max="4" width="14.28125" style="0" customWidth="1"/>
    <col min="5" max="5" width="12.28125" style="0" customWidth="1"/>
    <col min="6" max="8" width="12.421875" style="0" bestFit="1" customWidth="1"/>
  </cols>
  <sheetData>
    <row r="1" ht="12.75">
      <c r="A1" s="1" t="s">
        <v>0</v>
      </c>
    </row>
    <row r="15" spans="1:8" ht="12.75">
      <c r="A15" s="1" t="s">
        <v>1</v>
      </c>
      <c r="B15" s="1" t="s">
        <v>2</v>
      </c>
      <c r="C15" s="1" t="s">
        <v>3</v>
      </c>
      <c r="D15" s="1" t="s">
        <v>4</v>
      </c>
      <c r="E15" s="1" t="s">
        <v>38</v>
      </c>
      <c r="F15" s="9" t="s">
        <v>39</v>
      </c>
      <c r="G15" s="1" t="s">
        <v>47</v>
      </c>
      <c r="H15" s="1" t="s">
        <v>48</v>
      </c>
    </row>
    <row r="16" spans="1:8" ht="12.75">
      <c r="A16" t="s">
        <v>5</v>
      </c>
      <c r="B16" s="4">
        <f>lokal!C4</f>
        <v>100</v>
      </c>
      <c r="C16" s="4">
        <v>100</v>
      </c>
      <c r="D16" s="4">
        <v>100</v>
      </c>
      <c r="E16" s="4">
        <v>0</v>
      </c>
      <c r="F16" s="4">
        <v>100</v>
      </c>
      <c r="G16" s="4">
        <f>lokal!C4</f>
        <v>100</v>
      </c>
      <c r="H16" s="4">
        <v>100</v>
      </c>
    </row>
    <row r="17" spans="1:8" ht="12.75">
      <c r="A17" t="s">
        <v>7</v>
      </c>
      <c r="B17" s="4">
        <f>lokal!C7</f>
        <v>61.111111111111114</v>
      </c>
      <c r="C17" s="4">
        <v>0</v>
      </c>
      <c r="D17" s="4">
        <v>0</v>
      </c>
      <c r="E17" s="4">
        <v>0</v>
      </c>
      <c r="F17" s="4">
        <v>0</v>
      </c>
      <c r="G17" s="4">
        <f>lokal!C7</f>
        <v>61.111111111111114</v>
      </c>
      <c r="H17" s="4">
        <v>0</v>
      </c>
    </row>
    <row r="18" spans="1:8" ht="12.75">
      <c r="A18" t="s">
        <v>6</v>
      </c>
      <c r="B18" s="4">
        <f>backbone!E10</f>
        <v>740.3148148148148</v>
      </c>
      <c r="C18" s="4">
        <f>backbone!E11</f>
        <v>58.333333333333336</v>
      </c>
      <c r="D18" s="4">
        <f>backbone!E11</f>
        <v>58.333333333333336</v>
      </c>
      <c r="E18" s="4">
        <f>backbone!E10</f>
        <v>740.3148148148148</v>
      </c>
      <c r="F18" s="4">
        <f>backbone!E10</f>
        <v>740.3148148148148</v>
      </c>
      <c r="G18" s="4">
        <f>backbone!E10</f>
        <v>740.3148148148148</v>
      </c>
      <c r="H18" s="4">
        <f>backbone!E11</f>
        <v>58.333333333333336</v>
      </c>
    </row>
    <row r="19" spans="1:8" ht="12.75">
      <c r="A19" t="s">
        <v>7</v>
      </c>
      <c r="B19" s="4">
        <f>lokal!C7</f>
        <v>61.111111111111114</v>
      </c>
      <c r="C19" s="4">
        <f>lokal!C7</f>
        <v>61.111111111111114</v>
      </c>
      <c r="D19" s="4">
        <v>0</v>
      </c>
      <c r="E19" s="4">
        <v>0</v>
      </c>
      <c r="F19" s="4">
        <v>0</v>
      </c>
      <c r="G19" s="4">
        <f>backbone!E4</f>
        <v>1360</v>
      </c>
      <c r="H19" s="4">
        <f>backbone!E4</f>
        <v>1360</v>
      </c>
    </row>
    <row r="20" spans="1:8" ht="12.75">
      <c r="A20" t="s">
        <v>5</v>
      </c>
      <c r="B20" s="4">
        <f>lokal!C4</f>
        <v>100</v>
      </c>
      <c r="C20" s="4">
        <f>lokal!C4</f>
        <v>100</v>
      </c>
      <c r="D20" s="4">
        <v>100</v>
      </c>
      <c r="E20" s="4">
        <v>0</v>
      </c>
      <c r="F20" s="4">
        <v>0</v>
      </c>
      <c r="G20" s="4">
        <v>0</v>
      </c>
      <c r="H20" s="4">
        <v>0</v>
      </c>
    </row>
    <row r="21" spans="1:9" ht="12.75">
      <c r="A21" t="s">
        <v>32</v>
      </c>
      <c r="B21" s="4">
        <f aca="true" t="shared" si="0" ref="B21:H21">SUM(B16:B20)</f>
        <v>1062.537037037037</v>
      </c>
      <c r="C21" s="4">
        <f t="shared" si="0"/>
        <v>319.44444444444446</v>
      </c>
      <c r="D21" s="4">
        <f t="shared" si="0"/>
        <v>258.33333333333337</v>
      </c>
      <c r="E21" s="8">
        <f t="shared" si="0"/>
        <v>740.3148148148148</v>
      </c>
      <c r="F21" s="4">
        <f t="shared" si="0"/>
        <v>840.3148148148148</v>
      </c>
      <c r="G21" s="4">
        <f t="shared" si="0"/>
        <v>2261.425925925926</v>
      </c>
      <c r="H21" s="4">
        <f t="shared" si="0"/>
        <v>1518.3333333333333</v>
      </c>
      <c r="I21" s="3" t="s">
        <v>24</v>
      </c>
    </row>
    <row r="22" spans="2:9" ht="12.75">
      <c r="B22" s="4"/>
      <c r="C22" s="4"/>
      <c r="D22" s="4"/>
      <c r="E22" s="8"/>
      <c r="F22" s="4"/>
      <c r="I22" s="3"/>
    </row>
    <row r="23" spans="1:9" ht="12.75">
      <c r="A23" t="s">
        <v>42</v>
      </c>
      <c r="B23" s="5">
        <f>parameter!B6</f>
        <v>21600</v>
      </c>
      <c r="C23" s="5">
        <f>parameter!B6</f>
        <v>21600</v>
      </c>
      <c r="D23" s="5">
        <f>parameter!B6</f>
        <v>21600</v>
      </c>
      <c r="E23" s="10">
        <f>parameter!B6</f>
        <v>21600</v>
      </c>
      <c r="F23" s="5">
        <f>parameter!B6</f>
        <v>21600</v>
      </c>
      <c r="G23">
        <f>parameter!B6</f>
        <v>21600</v>
      </c>
      <c r="H23">
        <f>parameter!B6</f>
        <v>21600</v>
      </c>
      <c r="I23" s="3" t="s">
        <v>43</v>
      </c>
    </row>
    <row r="24" spans="1:9" ht="12.75">
      <c r="A24" t="s">
        <v>49</v>
      </c>
      <c r="B24" s="4">
        <f>B23*(B20+B16)</f>
        <v>4320000</v>
      </c>
      <c r="C24" s="4">
        <f>C23*(C20+C16)</f>
        <v>4320000</v>
      </c>
      <c r="D24" s="4">
        <f>D23*(D20+D16)</f>
        <v>4320000</v>
      </c>
      <c r="E24" s="4">
        <f>E23*(E20+E16)</f>
        <v>0</v>
      </c>
      <c r="F24" s="4">
        <f>F23*(F20+F16)</f>
        <v>2160000</v>
      </c>
      <c r="G24" s="4">
        <f>G23*G16</f>
        <v>2160000</v>
      </c>
      <c r="H24" s="4">
        <f>H23*H16</f>
        <v>2160000</v>
      </c>
      <c r="I24" s="3" t="s">
        <v>22</v>
      </c>
    </row>
    <row r="25" spans="1:9" ht="12.75">
      <c r="A25" t="s">
        <v>50</v>
      </c>
      <c r="B25" s="4">
        <f>lokal!C3*2</f>
        <v>2640000</v>
      </c>
      <c r="C25" s="4">
        <f>lokal!C3</f>
        <v>1320000</v>
      </c>
      <c r="D25" s="4">
        <v>0</v>
      </c>
      <c r="E25" s="8">
        <v>0</v>
      </c>
      <c r="F25" s="4">
        <v>0</v>
      </c>
      <c r="G25" s="4">
        <f>lokal!C3</f>
        <v>1320000</v>
      </c>
      <c r="H25" s="4">
        <v>0</v>
      </c>
      <c r="I25" s="3" t="s">
        <v>22</v>
      </c>
    </row>
    <row r="26" spans="1:9" ht="12.75">
      <c r="A26" t="s">
        <v>46</v>
      </c>
      <c r="B26" s="4">
        <f>backbone!E3/backbone!C8</f>
        <v>1997500</v>
      </c>
      <c r="C26" s="4">
        <f>C23*C18</f>
        <v>1260000</v>
      </c>
      <c r="D26" s="4">
        <f>D23*D18</f>
        <v>1260000</v>
      </c>
      <c r="E26" s="8">
        <f>backbone!E3/backbone!C8</f>
        <v>1997500</v>
      </c>
      <c r="F26" s="4">
        <f>backbone!E3/backbone!C8</f>
        <v>1997500</v>
      </c>
      <c r="G26" s="4">
        <f>backbone!E3/backbone!C8</f>
        <v>1997500</v>
      </c>
      <c r="H26" s="4">
        <f>H23*H18</f>
        <v>1260000</v>
      </c>
      <c r="I26" s="3" t="s">
        <v>22</v>
      </c>
    </row>
    <row r="27" spans="2:9" ht="12.75">
      <c r="B27" s="4"/>
      <c r="C27" s="4"/>
      <c r="D27" s="4"/>
      <c r="E27" s="8"/>
      <c r="F27" s="4"/>
      <c r="I27" s="3"/>
    </row>
    <row r="28" spans="1:9" ht="12.75">
      <c r="A28" t="s">
        <v>44</v>
      </c>
      <c r="B28" s="4">
        <f>B24*lokal!C8</f>
        <v>69120000</v>
      </c>
      <c r="C28" s="4">
        <f>C24*lokal!C8</f>
        <v>69120000</v>
      </c>
      <c r="D28" s="4">
        <f>D24*lokal!C8</f>
        <v>69120000</v>
      </c>
      <c r="E28" s="4">
        <f>E24*lokal!C8</f>
        <v>0</v>
      </c>
      <c r="F28" s="4">
        <f>F24*lokal!C8</f>
        <v>34560000</v>
      </c>
      <c r="G28" s="4">
        <f>G24*lokal!C8</f>
        <v>34560000</v>
      </c>
      <c r="H28" s="4">
        <f>H24*lokal!C8</f>
        <v>34560000</v>
      </c>
      <c r="I28" s="3" t="s">
        <v>31</v>
      </c>
    </row>
    <row r="29" spans="1:9" ht="12.75">
      <c r="A29" t="s">
        <v>45</v>
      </c>
      <c r="B29" s="4">
        <f>lokal!C3*lokal!C8*2</f>
        <v>42240000</v>
      </c>
      <c r="C29" s="4">
        <f>lokal!C3*lokal!C8</f>
        <v>21120000</v>
      </c>
      <c r="D29" s="4">
        <v>0</v>
      </c>
      <c r="E29" s="8">
        <v>0</v>
      </c>
      <c r="F29" s="4">
        <v>0</v>
      </c>
      <c r="G29" s="4">
        <f>G23*backbone!E4</f>
        <v>29376000</v>
      </c>
      <c r="H29" s="4">
        <f>H23*backbone!E4</f>
        <v>29376000</v>
      </c>
      <c r="I29" s="3" t="s">
        <v>31</v>
      </c>
    </row>
    <row r="30" spans="1:9" ht="12.75">
      <c r="A30" t="s">
        <v>46</v>
      </c>
      <c r="B30" s="4">
        <f>backbone!E3</f>
        <v>31960000</v>
      </c>
      <c r="C30" s="4">
        <f>C26*backbone!C8</f>
        <v>20160000</v>
      </c>
      <c r="D30" s="4">
        <f>D26*backbone!C8</f>
        <v>20160000</v>
      </c>
      <c r="E30" s="8">
        <f>backbone!E3</f>
        <v>31960000</v>
      </c>
      <c r="F30" s="4">
        <f>backbone!E3</f>
        <v>31960000</v>
      </c>
      <c r="G30" s="4">
        <f>backbone!E3</f>
        <v>31960000</v>
      </c>
      <c r="H30" s="4">
        <f>H26*backbone!C8</f>
        <v>20160000</v>
      </c>
      <c r="I30" s="3" t="s">
        <v>31</v>
      </c>
    </row>
    <row r="32" ht="12.75">
      <c r="A32" s="1"/>
    </row>
  </sheetData>
  <printOptions/>
  <pageMargins left="0.75" right="0.75" top="1" bottom="1" header="0.5" footer="0.5"/>
  <pageSetup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10"/>
  <sheetViews>
    <sheetView tabSelected="1" workbookViewId="0" topLeftCell="A1">
      <pane xSplit="2" ySplit="3" topLeftCell="G4" activePane="bottomRight" state="frozen"/>
      <selection pane="topLeft" activeCell="A1" sqref="A1"/>
      <selection pane="topRight" activeCell="C1" sqref="C1"/>
      <selection pane="bottomLeft" activeCell="A4" sqref="A4"/>
      <selection pane="bottomRight" activeCell="I3" sqref="I3"/>
    </sheetView>
  </sheetViews>
  <sheetFormatPr defaultColWidth="9.140625" defaultRowHeight="12.75"/>
  <cols>
    <col min="1" max="1" width="11.140625" style="0" customWidth="1"/>
    <col min="3" max="3" width="12.421875" style="0" bestFit="1" customWidth="1"/>
    <col min="4" max="4" width="11.421875" style="0" bestFit="1" customWidth="1"/>
    <col min="5" max="5" width="13.8515625" style="0" customWidth="1"/>
    <col min="6" max="11" width="13.7109375" style="0" customWidth="1"/>
    <col min="12" max="12" width="13.57421875" style="0" bestFit="1" customWidth="1"/>
  </cols>
  <sheetData>
    <row r="1" spans="1:2" ht="12.75">
      <c r="A1" t="s">
        <v>56</v>
      </c>
      <c r="B1">
        <v>50</v>
      </c>
    </row>
    <row r="3" spans="2:12" ht="12.75">
      <c r="B3" t="s">
        <v>51</v>
      </c>
      <c r="C3" t="s">
        <v>52</v>
      </c>
      <c r="D3" t="s">
        <v>53</v>
      </c>
      <c r="E3" t="s">
        <v>54</v>
      </c>
      <c r="F3" t="s">
        <v>55</v>
      </c>
      <c r="G3" t="s">
        <v>57</v>
      </c>
      <c r="H3" t="s">
        <v>61</v>
      </c>
      <c r="I3" t="s">
        <v>62</v>
      </c>
      <c r="J3" t="s">
        <v>58</v>
      </c>
      <c r="K3" t="s">
        <v>59</v>
      </c>
      <c r="L3" t="s">
        <v>60</v>
      </c>
    </row>
    <row r="4" spans="1:12" ht="12.75">
      <c r="A4" s="1" t="s">
        <v>2</v>
      </c>
      <c r="B4" s="4">
        <v>500</v>
      </c>
      <c r="C4" s="4">
        <f>B4*parameter!B6</f>
        <v>10800000</v>
      </c>
      <c r="D4" s="4">
        <f>SUM(cost!B25:B26)</f>
        <v>4637500</v>
      </c>
      <c r="E4" s="4">
        <f>C4*lokal!C8</f>
        <v>172800000</v>
      </c>
      <c r="F4" s="4">
        <f>SUM(cost!B29:B30)</f>
        <v>74200000</v>
      </c>
      <c r="G4" s="4">
        <f aca="true" t="shared" si="0" ref="G4:G10">0.1*E4</f>
        <v>17280000</v>
      </c>
      <c r="H4" s="4">
        <f>0.1*E4</f>
        <v>17280000</v>
      </c>
      <c r="I4" s="4">
        <f>0.1*E4</f>
        <v>17280000</v>
      </c>
      <c r="J4" s="4">
        <f>cost!B28+cost!B29</f>
        <v>111360000</v>
      </c>
      <c r="K4" s="4">
        <f>cost!B30</f>
        <v>31960000</v>
      </c>
      <c r="L4" s="4">
        <f>E4-F4-G4-H4-I4</f>
        <v>46760000</v>
      </c>
    </row>
    <row r="5" spans="1:12" ht="12.75">
      <c r="A5" s="1" t="s">
        <v>3</v>
      </c>
      <c r="B5" s="4">
        <v>250</v>
      </c>
      <c r="C5" s="4">
        <f>B5*parameter!B6</f>
        <v>5400000</v>
      </c>
      <c r="D5" s="4">
        <f>SUM(cost!C25:C26)</f>
        <v>2580000</v>
      </c>
      <c r="E5" s="4">
        <f>C5*lokal!C8</f>
        <v>86400000</v>
      </c>
      <c r="F5" s="4">
        <f>SUM(cost!C29:C30)</f>
        <v>41280000</v>
      </c>
      <c r="G5" s="4">
        <f t="shared" si="0"/>
        <v>8640000</v>
      </c>
      <c r="H5" s="4">
        <f aca="true" t="shared" si="1" ref="H5:H10">0.1*E5</f>
        <v>8640000</v>
      </c>
      <c r="I5" s="4">
        <f aca="true" t="shared" si="2" ref="I5:I10">0.1*E5</f>
        <v>8640000</v>
      </c>
      <c r="J5" s="4">
        <f>cost!C28+cost!C29</f>
        <v>90240000</v>
      </c>
      <c r="K5" s="4">
        <f>cost!C30</f>
        <v>20160000</v>
      </c>
      <c r="L5" s="4">
        <f aca="true" t="shared" si="3" ref="L5:L10">E5-F5-G5-H5-I5</f>
        <v>19200000</v>
      </c>
    </row>
    <row r="6" spans="1:12" ht="12.75">
      <c r="A6" s="1" t="s">
        <v>4</v>
      </c>
      <c r="B6" s="4">
        <v>0</v>
      </c>
      <c r="C6" s="4">
        <f>B6*parameter!B6</f>
        <v>0</v>
      </c>
      <c r="D6" s="4">
        <f>SUM(cost!D25:D26)</f>
        <v>1260000</v>
      </c>
      <c r="E6" s="4">
        <f>C6*lokal!C8</f>
        <v>0</v>
      </c>
      <c r="F6" s="4">
        <f>SUM(cost!D29:D30)</f>
        <v>20160000</v>
      </c>
      <c r="G6" s="4">
        <f t="shared" si="0"/>
        <v>0</v>
      </c>
      <c r="H6" s="4">
        <f t="shared" si="1"/>
        <v>0</v>
      </c>
      <c r="I6" s="4">
        <f t="shared" si="2"/>
        <v>0</v>
      </c>
      <c r="J6" s="4">
        <f>cost!D28+cost!D29</f>
        <v>69120000</v>
      </c>
      <c r="K6" s="4">
        <f>cost!D30</f>
        <v>20160000</v>
      </c>
      <c r="L6" s="4">
        <f t="shared" si="3"/>
        <v>-20160000</v>
      </c>
    </row>
    <row r="7" spans="1:12" ht="12.75">
      <c r="A7" s="1" t="s">
        <v>38</v>
      </c>
      <c r="B7" s="4">
        <v>0</v>
      </c>
      <c r="C7" s="4">
        <f>B7*parameter!B6</f>
        <v>0</v>
      </c>
      <c r="D7" s="4">
        <f>SUM(cost!E25:E26)</f>
        <v>1997500</v>
      </c>
      <c r="E7" s="4">
        <f>C7*lokal!C8</f>
        <v>0</v>
      </c>
      <c r="F7" s="4">
        <f>SUM(cost!E29:E30)</f>
        <v>31960000</v>
      </c>
      <c r="G7" s="4">
        <f t="shared" si="0"/>
        <v>0</v>
      </c>
      <c r="H7" s="4">
        <f t="shared" si="1"/>
        <v>0</v>
      </c>
      <c r="I7" s="4">
        <f t="shared" si="2"/>
        <v>0</v>
      </c>
      <c r="J7" s="4">
        <f>cost!E28+cost!E29</f>
        <v>0</v>
      </c>
      <c r="K7" s="4">
        <f>cost!E30</f>
        <v>31960000</v>
      </c>
      <c r="L7" s="4">
        <f t="shared" si="3"/>
        <v>-31960000</v>
      </c>
    </row>
    <row r="8" spans="1:12" ht="12.75">
      <c r="A8" s="9" t="s">
        <v>39</v>
      </c>
      <c r="B8" s="4">
        <v>300</v>
      </c>
      <c r="C8" s="4">
        <f>B8*parameter!B6</f>
        <v>6480000</v>
      </c>
      <c r="D8" s="4">
        <f>SUM(cost!F25:F26)</f>
        <v>1997500</v>
      </c>
      <c r="E8" s="4">
        <f>C8*lokal!C8</f>
        <v>103680000</v>
      </c>
      <c r="F8" s="4">
        <f>SUM(cost!F29:F30)</f>
        <v>31960000</v>
      </c>
      <c r="G8" s="4">
        <f t="shared" si="0"/>
        <v>10368000</v>
      </c>
      <c r="H8" s="4">
        <f t="shared" si="1"/>
        <v>10368000</v>
      </c>
      <c r="I8" s="4">
        <f t="shared" si="2"/>
        <v>10368000</v>
      </c>
      <c r="J8" s="4">
        <f>cost!F28+cost!F29</f>
        <v>34560000</v>
      </c>
      <c r="K8" s="4">
        <f>cost!F30</f>
        <v>31960000</v>
      </c>
      <c r="L8" s="4">
        <f t="shared" si="3"/>
        <v>40616000</v>
      </c>
    </row>
    <row r="9" spans="1:12" ht="12.75">
      <c r="A9" s="1" t="s">
        <v>47</v>
      </c>
      <c r="B9" s="4">
        <v>500</v>
      </c>
      <c r="C9" s="4">
        <f>B9*parameter!B6</f>
        <v>10800000</v>
      </c>
      <c r="D9" s="4">
        <f>SUM(cost!G25:G26)</f>
        <v>3317500</v>
      </c>
      <c r="E9" s="4">
        <f>C9*lokal!C8</f>
        <v>172800000</v>
      </c>
      <c r="F9" s="4">
        <f>SUM(cost!G29:G30)</f>
        <v>61336000</v>
      </c>
      <c r="G9" s="4">
        <f t="shared" si="0"/>
        <v>17280000</v>
      </c>
      <c r="H9" s="4">
        <f t="shared" si="1"/>
        <v>17280000</v>
      </c>
      <c r="I9" s="4">
        <f t="shared" si="2"/>
        <v>17280000</v>
      </c>
      <c r="J9" s="4">
        <f>cost!G28+cost!G29</f>
        <v>63936000</v>
      </c>
      <c r="K9" s="4">
        <f>cost!G30</f>
        <v>31960000</v>
      </c>
      <c r="L9" s="4">
        <f t="shared" si="3"/>
        <v>59624000</v>
      </c>
    </row>
    <row r="10" spans="1:12" ht="12.75">
      <c r="A10" s="1" t="s">
        <v>48</v>
      </c>
      <c r="B10" s="4">
        <v>250</v>
      </c>
      <c r="C10" s="4">
        <f>B10*parameter!B6</f>
        <v>5400000</v>
      </c>
      <c r="D10" s="4">
        <f>SUM(cost!H25:H26)</f>
        <v>1260000</v>
      </c>
      <c r="E10" s="4">
        <f>C10*lokal!C8</f>
        <v>86400000</v>
      </c>
      <c r="F10" s="4">
        <f>SUM(cost!H29:H30)</f>
        <v>49536000</v>
      </c>
      <c r="G10" s="4">
        <f t="shared" si="0"/>
        <v>8640000</v>
      </c>
      <c r="H10" s="4">
        <f t="shared" si="1"/>
        <v>8640000</v>
      </c>
      <c r="I10" s="4">
        <f t="shared" si="2"/>
        <v>8640000</v>
      </c>
      <c r="J10" s="4">
        <f>cost!H28+cost!H29</f>
        <v>63936000</v>
      </c>
      <c r="K10" s="4">
        <f>cost!H30</f>
        <v>20160000</v>
      </c>
      <c r="L10" s="4">
        <f t="shared" si="3"/>
        <v>10944000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G11"/>
  <sheetViews>
    <sheetView workbookViewId="0" topLeftCell="A1">
      <selection activeCell="C11" sqref="C11"/>
    </sheetView>
  </sheetViews>
  <sheetFormatPr defaultColWidth="9.140625" defaultRowHeight="12.75"/>
  <cols>
    <col min="3" max="3" width="17.00390625" style="0" customWidth="1"/>
    <col min="5" max="5" width="15.28125" style="0" bestFit="1" customWidth="1"/>
  </cols>
  <sheetData>
    <row r="1" ht="12.75">
      <c r="A1" s="1" t="s">
        <v>8</v>
      </c>
    </row>
    <row r="3" spans="1:6" ht="12.75">
      <c r="A3" t="s">
        <v>10</v>
      </c>
      <c r="C3" s="7">
        <v>3760</v>
      </c>
      <c r="D3" t="s">
        <v>31</v>
      </c>
      <c r="E3" s="6">
        <f>C3*parameter!B3</f>
        <v>31960000</v>
      </c>
      <c r="F3" t="s">
        <v>31</v>
      </c>
    </row>
    <row r="4" spans="1:6" ht="12.75">
      <c r="A4" t="s">
        <v>11</v>
      </c>
      <c r="C4" s="7">
        <v>0.16</v>
      </c>
      <c r="D4" t="s">
        <v>24</v>
      </c>
      <c r="E4" s="6">
        <f>C4*parameter!B3</f>
        <v>1360</v>
      </c>
      <c r="F4" t="s">
        <v>24</v>
      </c>
    </row>
    <row r="5" spans="1:6" ht="12.75">
      <c r="A5" t="s">
        <v>36</v>
      </c>
      <c r="C5" s="7"/>
      <c r="E5" s="6">
        <v>3500</v>
      </c>
      <c r="F5" s="3" t="s">
        <v>37</v>
      </c>
    </row>
    <row r="6" ht="12.75">
      <c r="C6" s="2"/>
    </row>
    <row r="7" spans="1:4" ht="12.75">
      <c r="A7" t="s">
        <v>12</v>
      </c>
      <c r="C7">
        <v>256</v>
      </c>
      <c r="D7" t="s">
        <v>13</v>
      </c>
    </row>
    <row r="8" spans="1:4" ht="12.75">
      <c r="A8" t="s">
        <v>14</v>
      </c>
      <c r="C8">
        <f>C7/parameter!B4</f>
        <v>16</v>
      </c>
      <c r="D8" t="s">
        <v>15</v>
      </c>
    </row>
    <row r="10" spans="1:7" ht="12.75">
      <c r="A10" t="s">
        <v>29</v>
      </c>
      <c r="E10" s="4">
        <f>E3/(30*24*60)+0.5</f>
        <v>740.3148148148148</v>
      </c>
      <c r="F10" s="3" t="s">
        <v>24</v>
      </c>
      <c r="G10" t="s">
        <v>30</v>
      </c>
    </row>
    <row r="11" spans="1:7" ht="12.75">
      <c r="A11" t="s">
        <v>35</v>
      </c>
      <c r="E11" s="6">
        <f>E5/60</f>
        <v>58.333333333333336</v>
      </c>
      <c r="F11" s="3" t="s">
        <v>24</v>
      </c>
      <c r="G11" t="s">
        <v>30</v>
      </c>
    </row>
  </sheetData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E8"/>
  <sheetViews>
    <sheetView workbookViewId="0" topLeftCell="A1">
      <selection activeCell="C4" sqref="C4"/>
    </sheetView>
  </sheetViews>
  <sheetFormatPr defaultColWidth="9.140625" defaultRowHeight="12.75"/>
  <cols>
    <col min="3" max="3" width="11.421875" style="0" bestFit="1" customWidth="1"/>
  </cols>
  <sheetData>
    <row r="1" ht="12.75">
      <c r="A1" s="1" t="s">
        <v>9</v>
      </c>
    </row>
    <row r="3" spans="1:5" ht="12.75">
      <c r="A3" t="s">
        <v>23</v>
      </c>
      <c r="C3" s="4">
        <v>1320000</v>
      </c>
      <c r="D3" s="3" t="s">
        <v>22</v>
      </c>
      <c r="E3" t="s">
        <v>34</v>
      </c>
    </row>
    <row r="4" spans="1:4" ht="12.75">
      <c r="A4" t="s">
        <v>27</v>
      </c>
      <c r="C4" s="4">
        <v>100</v>
      </c>
      <c r="D4" s="3" t="s">
        <v>24</v>
      </c>
    </row>
    <row r="5" ht="12.75">
      <c r="C5" s="4"/>
    </row>
    <row r="6" spans="1:3" ht="12.75">
      <c r="A6" s="1" t="s">
        <v>25</v>
      </c>
      <c r="C6" s="4"/>
    </row>
    <row r="7" spans="1:5" ht="12.75">
      <c r="A7" t="s">
        <v>26</v>
      </c>
      <c r="C7" s="4">
        <f>C3/(30*24*60*parameter!B5/100)</f>
        <v>61.111111111111114</v>
      </c>
      <c r="D7" s="3" t="s">
        <v>24</v>
      </c>
      <c r="E7" t="s">
        <v>33</v>
      </c>
    </row>
    <row r="8" spans="1:3" ht="12.75">
      <c r="A8" t="s">
        <v>28</v>
      </c>
      <c r="C8" s="5">
        <f>backbone!C8</f>
        <v>16</v>
      </c>
    </row>
  </sheetData>
  <printOptions/>
  <pageMargins left="0.75" right="0.75" top="1" bottom="1" header="0.5" footer="0.5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C6"/>
  <sheetViews>
    <sheetView workbookViewId="0" topLeftCell="A1">
      <selection activeCell="B7" sqref="B7"/>
    </sheetView>
  </sheetViews>
  <sheetFormatPr defaultColWidth="9.140625" defaultRowHeight="12.75"/>
  <sheetData>
    <row r="1" ht="12.75">
      <c r="A1" s="1" t="s">
        <v>16</v>
      </c>
    </row>
    <row r="3" spans="1:3" ht="12.75">
      <c r="A3" t="s">
        <v>17</v>
      </c>
      <c r="B3">
        <v>8500</v>
      </c>
      <c r="C3" t="s">
        <v>18</v>
      </c>
    </row>
    <row r="4" spans="1:3" ht="12.75">
      <c r="A4" t="s">
        <v>19</v>
      </c>
      <c r="B4">
        <v>16</v>
      </c>
      <c r="C4" t="s">
        <v>13</v>
      </c>
    </row>
    <row r="5" spans="1:3" ht="12.75">
      <c r="A5" t="s">
        <v>20</v>
      </c>
      <c r="B5">
        <f>rejeki!B1</f>
        <v>50</v>
      </c>
      <c r="C5" t="s">
        <v>21</v>
      </c>
    </row>
    <row r="6" spans="1:3" ht="12.75">
      <c r="A6" t="s">
        <v>40</v>
      </c>
      <c r="B6">
        <f>30*24*60*B5/100</f>
        <v>21600</v>
      </c>
      <c r="C6" s="3" t="s">
        <v>41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independent writer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Onno W Purbo</dc:creator>
  <cp:keywords/>
  <dc:description/>
  <cp:lastModifiedBy>Onno W. Purbo</cp:lastModifiedBy>
  <dcterms:created xsi:type="dcterms:W3CDTF">2002-01-12T14:22:13Z</dcterms:created>
  <dcterms:modified xsi:type="dcterms:W3CDTF">2003-10-21T23:42:02Z</dcterms:modified>
  <cp:category/>
  <cp:version/>
  <cp:contentType/>
  <cp:contentStatus/>
</cp:coreProperties>
</file>