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<sst xmlns="http://schemas.openxmlformats.org/spreadsheetml/2006/main" count="40" uniqueCount="35">
  <si>
    <t>Number of Turns</t>
  </si>
  <si>
    <t xml:space="preserve"> </t>
  </si>
  <si>
    <t>Xc at Frequency</t>
  </si>
  <si>
    <t xml:space="preserve">Turns </t>
  </si>
  <si>
    <t>Micro Henrys Required</t>
  </si>
  <si>
    <t>Turns per inch</t>
  </si>
  <si>
    <r>
      <t>Cylinder Length</t>
    </r>
    <r>
      <rPr>
        <b/>
        <sz val="10"/>
        <rFont val="Arial"/>
        <family val="2"/>
      </rPr>
      <t xml:space="preserve"> </t>
    </r>
    <r>
      <rPr>
        <sz val="8"/>
        <rFont val="Arial"/>
        <family val="2"/>
      </rPr>
      <t>(inches)</t>
    </r>
  </si>
  <si>
    <r>
      <t>Cylinder Diameter</t>
    </r>
    <r>
      <rPr>
        <b/>
        <sz val="10"/>
        <rFont val="Arial"/>
        <family val="2"/>
      </rPr>
      <t xml:space="preserve"> </t>
    </r>
    <r>
      <rPr>
        <sz val="8"/>
        <rFont val="Arial"/>
        <family val="2"/>
      </rPr>
      <t>(inches)</t>
    </r>
  </si>
  <si>
    <r>
      <t>Stray Capacitance</t>
    </r>
    <r>
      <rPr>
        <b/>
        <sz val="10"/>
        <rFont val="Arial"/>
        <family val="2"/>
      </rPr>
      <t xml:space="preserve"> </t>
    </r>
    <r>
      <rPr>
        <sz val="8"/>
        <rFont val="Arial"/>
        <family val="2"/>
      </rPr>
      <t>(pf)</t>
    </r>
  </si>
  <si>
    <r>
      <t>Frequency</t>
    </r>
    <r>
      <rPr>
        <b/>
        <sz val="10"/>
        <rFont val="Arial"/>
        <family val="2"/>
      </rPr>
      <t xml:space="preserve"> </t>
    </r>
    <r>
      <rPr>
        <sz val="8"/>
        <rFont val="Arial"/>
        <family val="2"/>
      </rPr>
      <t>(Mhz)</t>
    </r>
  </si>
  <si>
    <r>
      <t>Diameter of coil</t>
    </r>
    <r>
      <rPr>
        <b/>
        <sz val="10"/>
        <rFont val="Arial"/>
        <family val="2"/>
      </rPr>
      <t xml:space="preserve"> </t>
    </r>
    <r>
      <rPr>
        <sz val="8"/>
        <rFont val="Arial"/>
        <family val="2"/>
      </rPr>
      <t>(inch)</t>
    </r>
  </si>
  <si>
    <r>
      <t xml:space="preserve">Diameter of coil </t>
    </r>
    <r>
      <rPr>
        <sz val="8"/>
        <color indexed="8"/>
        <rFont val="Arial"/>
        <family val="2"/>
      </rPr>
      <t>(inch)</t>
    </r>
  </si>
  <si>
    <r>
      <t xml:space="preserve">Inductance Required </t>
    </r>
    <r>
      <rPr>
        <sz val="8"/>
        <rFont val="Arial"/>
        <family val="2"/>
      </rPr>
      <t>(uH)</t>
    </r>
  </si>
  <si>
    <r>
      <t xml:space="preserve">Wire Size/Diameter </t>
    </r>
    <r>
      <rPr>
        <sz val="8"/>
        <rFont val="Arial"/>
        <family val="2"/>
      </rPr>
      <t>(inch)</t>
    </r>
  </si>
  <si>
    <r>
      <t xml:space="preserve">Capacitance </t>
    </r>
    <r>
      <rPr>
        <sz val="8"/>
        <rFont val="Arial"/>
        <family val="2"/>
      </rPr>
      <t>(pf)</t>
    </r>
  </si>
  <si>
    <r>
      <t xml:space="preserve">Total Capacitance </t>
    </r>
    <r>
      <rPr>
        <sz val="8"/>
        <rFont val="Arial"/>
        <family val="2"/>
      </rPr>
      <t>(pf)</t>
    </r>
  </si>
  <si>
    <r>
      <t xml:space="preserve">Inductance </t>
    </r>
    <r>
      <rPr>
        <sz val="8"/>
        <rFont val="Arial"/>
        <family val="2"/>
      </rPr>
      <t>(uH)</t>
    </r>
  </si>
  <si>
    <r>
      <t xml:space="preserve">Coil Length </t>
    </r>
    <r>
      <rPr>
        <sz val="8"/>
        <rFont val="Arial"/>
        <family val="2"/>
      </rPr>
      <t>(inches)</t>
    </r>
  </si>
  <si>
    <t>X at R = 50 ohm</t>
  </si>
  <si>
    <r>
      <t xml:space="preserve">Frequency </t>
    </r>
    <r>
      <rPr>
        <sz val="8"/>
        <color indexed="8"/>
        <rFont val="Arial"/>
        <family val="2"/>
      </rPr>
      <t>(Mhz)</t>
    </r>
  </si>
  <si>
    <t>To Find Approximate Number of Turns for the Source Coil</t>
  </si>
  <si>
    <t>Capacitance Formula by Ted Hart - W5QJR</t>
  </si>
  <si>
    <t>Turns Formula by Gerald Bujon a LaPaste - F5GE</t>
  </si>
  <si>
    <t>To Determine Approximate Number of Turns for the      Tuning Coil</t>
  </si>
  <si>
    <r>
      <t xml:space="preserve">Coil - Self Capacitance </t>
    </r>
    <r>
      <rPr>
        <sz val="8"/>
        <rFont val="Arial"/>
        <family val="2"/>
      </rPr>
      <t>(pf)</t>
    </r>
  </si>
  <si>
    <r>
      <t>Convert Metric PVC</t>
    </r>
    <r>
      <rPr>
        <sz val="10"/>
        <rFont val="Arial"/>
        <family val="0"/>
      </rPr>
      <t xml:space="preserve"> - </t>
    </r>
    <r>
      <rPr>
        <sz val="8"/>
        <rFont val="Arial"/>
        <family val="2"/>
      </rPr>
      <t>mm/inches</t>
    </r>
  </si>
  <si>
    <r>
      <t xml:space="preserve">Metric PVC Pipe - </t>
    </r>
    <r>
      <rPr>
        <sz val="8"/>
        <rFont val="Arial"/>
        <family val="2"/>
      </rPr>
      <t>inches</t>
    </r>
  </si>
  <si>
    <t>Select Wire Size &amp; Type</t>
  </si>
  <si>
    <r>
      <t xml:space="preserve">Enter Data in </t>
    </r>
    <r>
      <rPr>
        <b/>
        <i/>
        <sz val="10"/>
        <color indexed="12"/>
        <rFont val="Arial"/>
        <family val="2"/>
      </rPr>
      <t xml:space="preserve">BLUE </t>
    </r>
    <r>
      <rPr>
        <sz val="10"/>
        <color indexed="8"/>
        <rFont val="Arial"/>
        <family val="2"/>
      </rPr>
      <t xml:space="preserve"> Cells, Click outside the box for auto update of values</t>
    </r>
  </si>
  <si>
    <r>
      <t xml:space="preserve">Tuning Coil wire length </t>
    </r>
    <r>
      <rPr>
        <sz val="8"/>
        <rFont val="Arial"/>
        <family val="2"/>
      </rPr>
      <t>(inch)</t>
    </r>
  </si>
  <si>
    <t>To Find Approximate Number of Turns for the Phasing Coil</t>
  </si>
  <si>
    <r>
      <t xml:space="preserve">Phasing Coil Length </t>
    </r>
    <r>
      <rPr>
        <sz val="8"/>
        <rFont val="Arial"/>
        <family val="2"/>
      </rPr>
      <t>(inch)</t>
    </r>
  </si>
  <si>
    <t>Phasing Coil Number of Turns</t>
  </si>
  <si>
    <t xml:space="preserve">Phasing coil calculation proposed by Dave Carlson </t>
  </si>
  <si>
    <t>Spreadsheet by Larry Brown - WB5CXC</t>
  </si>
</sst>
</file>

<file path=xl/styles.xml><?xml version="1.0" encoding="utf-8"?>
<styleSheet xmlns="http://schemas.openxmlformats.org/spreadsheetml/2006/main">
  <numFmts count="2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0000000000000"/>
    <numFmt numFmtId="176" formatCode="#,##0.000"/>
  </numFmts>
  <fonts count="1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3"/>
      <name val="Arial"/>
      <family val="2"/>
    </font>
    <font>
      <b/>
      <sz val="10"/>
      <color indexed="12"/>
      <name val="Arial"/>
      <family val="2"/>
    </font>
    <font>
      <b/>
      <sz val="14"/>
      <color indexed="10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4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i/>
      <sz val="10"/>
      <color indexed="12"/>
      <name val="Arial"/>
      <family val="2"/>
    </font>
    <font>
      <sz val="8"/>
      <color indexed="9"/>
      <name val="Arial"/>
      <family val="2"/>
    </font>
    <font>
      <b/>
      <sz val="8"/>
      <color indexed="12"/>
      <name val="Arial"/>
      <family val="2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2" borderId="0" xfId="0" applyFont="1" applyFill="1" applyAlignment="1">
      <alignment vertical="center"/>
    </xf>
    <xf numFmtId="173" fontId="4" fillId="2" borderId="0" xfId="0" applyNumberFormat="1" applyFont="1" applyFill="1" applyAlignment="1">
      <alignment vertical="center"/>
    </xf>
    <xf numFmtId="172" fontId="4" fillId="2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172" fontId="4" fillId="0" borderId="0" xfId="0" applyNumberFormat="1" applyFont="1" applyFill="1" applyAlignment="1">
      <alignment vertical="center"/>
    </xf>
    <xf numFmtId="172" fontId="9" fillId="0" borderId="0" xfId="0" applyNumberFormat="1" applyFont="1" applyFill="1" applyAlignment="1">
      <alignment vertical="center"/>
    </xf>
    <xf numFmtId="172" fontId="1" fillId="0" borderId="0" xfId="0" applyNumberFormat="1" applyFont="1" applyFill="1" applyAlignment="1">
      <alignment/>
    </xf>
    <xf numFmtId="173" fontId="9" fillId="0" borderId="0" xfId="0" applyNumberFormat="1" applyFont="1" applyFill="1" applyAlignment="1">
      <alignment wrapText="1"/>
    </xf>
    <xf numFmtId="0" fontId="11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/>
    </xf>
    <xf numFmtId="2" fontId="10" fillId="0" borderId="0" xfId="0" applyNumberFormat="1" applyFont="1" applyFill="1" applyAlignment="1">
      <alignment/>
    </xf>
    <xf numFmtId="174" fontId="0" fillId="0" borderId="0" xfId="0" applyNumberFormat="1" applyFill="1" applyAlignment="1">
      <alignment horizontal="right"/>
    </xf>
    <xf numFmtId="172" fontId="0" fillId="0" borderId="0" xfId="0" applyNumberFormat="1" applyFill="1" applyAlignment="1">
      <alignment horizontal="right"/>
    </xf>
    <xf numFmtId="0" fontId="9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172" fontId="0" fillId="0" borderId="0" xfId="0" applyNumberFormat="1" applyFill="1" applyAlignment="1">
      <alignment vertical="center"/>
    </xf>
    <xf numFmtId="0" fontId="16" fillId="0" borderId="0" xfId="0" applyFont="1" applyFill="1" applyAlignment="1">
      <alignment horizontal="right" vertical="top" wrapText="1"/>
    </xf>
    <xf numFmtId="0" fontId="9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left"/>
    </xf>
    <xf numFmtId="176" fontId="4" fillId="2" borderId="0" xfId="0" applyNumberFormat="1" applyFont="1" applyFill="1" applyAlignment="1" applyProtection="1">
      <alignment vertical="center"/>
      <protection locked="0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381000</xdr:colOff>
      <xdr:row>0</xdr:row>
      <xdr:rowOff>57150</xdr:rowOff>
    </xdr:from>
    <xdr:to>
      <xdr:col>4</xdr:col>
      <xdr:colOff>352425</xdr:colOff>
      <xdr:row>18</xdr:row>
      <xdr:rowOff>152400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57150"/>
          <a:ext cx="2276475" cy="408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67"/>
  <sheetViews>
    <sheetView showGridLines="0" tabSelected="1" workbookViewId="0" topLeftCell="A19">
      <selection activeCell="D19" sqref="D19"/>
    </sheetView>
  </sheetViews>
  <sheetFormatPr defaultColWidth="9.140625" defaultRowHeight="12.75"/>
  <cols>
    <col min="1" max="1" width="40.57421875" style="1" customWidth="1"/>
    <col min="2" max="2" width="20.421875" style="0" customWidth="1"/>
    <col min="3" max="3" width="11.7109375" style="0" customWidth="1"/>
    <col min="4" max="4" width="34.57421875" style="0" customWidth="1"/>
  </cols>
  <sheetData>
    <row r="1" spans="1:4" ht="12.75">
      <c r="A1" s="5"/>
      <c r="B1" s="2"/>
      <c r="C1" s="2"/>
      <c r="D1" s="2"/>
    </row>
    <row r="2" spans="1:4" ht="18" customHeight="1">
      <c r="A2" s="12" t="s">
        <v>25</v>
      </c>
      <c r="B2" s="7">
        <v>70</v>
      </c>
      <c r="C2" s="2"/>
      <c r="D2" s="2"/>
    </row>
    <row r="3" spans="1:4" ht="12.75" customHeight="1">
      <c r="A3" s="12"/>
      <c r="B3" s="2"/>
      <c r="C3" s="2"/>
      <c r="D3" s="2"/>
    </row>
    <row r="4" spans="1:4" ht="12.75">
      <c r="A4" s="5" t="s">
        <v>26</v>
      </c>
      <c r="B4" s="4">
        <f>B2*0.03937</f>
        <v>2.7559</v>
      </c>
      <c r="C4" s="2"/>
      <c r="D4" s="2"/>
    </row>
    <row r="5" ht="12.75" customHeight="1">
      <c r="D5" s="2"/>
    </row>
    <row r="6" spans="1:4" ht="60" customHeight="1">
      <c r="A6" s="10" t="s">
        <v>23</v>
      </c>
      <c r="B6" s="28" t="s">
        <v>28</v>
      </c>
      <c r="C6" s="19"/>
      <c r="D6" s="28"/>
    </row>
    <row r="7" spans="1:4" ht="12.75">
      <c r="A7" s="5"/>
      <c r="B7" s="2"/>
      <c r="C7" s="2"/>
      <c r="D7" s="21"/>
    </row>
    <row r="8" spans="1:4" ht="18" customHeight="1">
      <c r="A8" s="12" t="s">
        <v>6</v>
      </c>
      <c r="B8" s="7">
        <v>27.56</v>
      </c>
      <c r="C8" s="21"/>
      <c r="D8" s="21"/>
    </row>
    <row r="9" spans="1:4" ht="12.75">
      <c r="A9" s="5"/>
      <c r="B9" s="2"/>
      <c r="C9" s="21"/>
      <c r="D9" s="22"/>
    </row>
    <row r="10" spans="1:4" ht="18" customHeight="1">
      <c r="A10" s="12" t="s">
        <v>7</v>
      </c>
      <c r="B10" s="36">
        <v>2.756</v>
      </c>
      <c r="C10" s="21"/>
      <c r="D10" s="22"/>
    </row>
    <row r="11" spans="1:4" ht="12.75" customHeight="1">
      <c r="A11" s="5"/>
      <c r="B11" s="2" t="s">
        <v>1</v>
      </c>
      <c r="C11" s="21"/>
      <c r="D11" s="22"/>
    </row>
    <row r="12" spans="1:4" ht="18.75" customHeight="1">
      <c r="A12" s="31" t="s">
        <v>14</v>
      </c>
      <c r="B12" s="32">
        <f>(0.546*B8)+(2.06*B10)</f>
        <v>20.72512</v>
      </c>
      <c r="C12" s="21"/>
      <c r="D12" s="22"/>
    </row>
    <row r="13" spans="1:4" ht="18" customHeight="1">
      <c r="A13" s="12" t="s">
        <v>8</v>
      </c>
      <c r="B13" s="9">
        <v>1</v>
      </c>
      <c r="C13" s="21"/>
      <c r="D13" s="22"/>
    </row>
    <row r="14" spans="1:4" ht="12" customHeight="1">
      <c r="A14" s="5" t="s">
        <v>24</v>
      </c>
      <c r="B14" s="17">
        <f>B27*1.4</f>
        <v>3.8583999999999996</v>
      </c>
      <c r="C14" s="21"/>
      <c r="D14" s="22"/>
    </row>
    <row r="15" spans="1:4" ht="18" customHeight="1">
      <c r="A15" s="12"/>
      <c r="B15" s="16"/>
      <c r="C15" s="21"/>
      <c r="D15" s="22"/>
    </row>
    <row r="16" spans="1:4" ht="12.75" customHeight="1">
      <c r="A16" s="5" t="s">
        <v>15</v>
      </c>
      <c r="B16" s="18">
        <f>B12+B13+B14</f>
        <v>25.58352</v>
      </c>
      <c r="C16" s="21"/>
      <c r="D16" s="22"/>
    </row>
    <row r="17" spans="1:4" ht="12.75">
      <c r="A17" s="5"/>
      <c r="B17" s="2"/>
      <c r="C17" s="21"/>
      <c r="D17" s="22"/>
    </row>
    <row r="18" spans="1:4" ht="18.75" customHeight="1">
      <c r="A18" s="12" t="s">
        <v>9</v>
      </c>
      <c r="B18" s="7">
        <v>7.07</v>
      </c>
      <c r="D18" s="33"/>
    </row>
    <row r="19" spans="1:3" ht="30" customHeight="1">
      <c r="A19" s="5"/>
      <c r="B19" s="2"/>
      <c r="C19" s="21"/>
    </row>
    <row r="20" spans="1:4" ht="12.75">
      <c r="A20" s="5" t="s">
        <v>2</v>
      </c>
      <c r="B20" s="3">
        <f>1/((2*3.141)*((B18*10^6)*(B12*10^-12)))</f>
        <v>1086.3896021389835</v>
      </c>
      <c r="C20" s="23" t="b">
        <v>1</v>
      </c>
      <c r="D20" s="34" t="s">
        <v>27</v>
      </c>
    </row>
    <row r="21" spans="1:4" ht="12.75">
      <c r="A21" s="5"/>
      <c r="B21" s="2"/>
      <c r="C21" s="23" t="b">
        <v>0</v>
      </c>
      <c r="D21" s="21"/>
    </row>
    <row r="22" spans="1:4" ht="12.75">
      <c r="A22" s="5" t="s">
        <v>4</v>
      </c>
      <c r="B22" s="3">
        <f>25330/(((B18)^2)*B16)</f>
        <v>19.807791868277082</v>
      </c>
      <c r="C22" s="23" t="b">
        <v>0</v>
      </c>
      <c r="D22" s="25"/>
    </row>
    <row r="23" spans="1:4" ht="12.75">
      <c r="A23" s="5"/>
      <c r="B23" s="3"/>
      <c r="C23" s="23" t="b">
        <v>0</v>
      </c>
      <c r="D23" s="21"/>
    </row>
    <row r="24" spans="1:4" ht="12.75">
      <c r="A24" s="6"/>
      <c r="B24" s="3" t="s">
        <v>1</v>
      </c>
      <c r="C24" s="23" t="b">
        <v>0</v>
      </c>
      <c r="D24" s="25"/>
    </row>
    <row r="25" spans="1:4" ht="12.75">
      <c r="A25" s="5" t="s">
        <v>12</v>
      </c>
      <c r="B25" s="3">
        <f>B22</f>
        <v>19.807791868277082</v>
      </c>
      <c r="C25" s="23" t="b">
        <v>0</v>
      </c>
      <c r="D25" s="21"/>
    </row>
    <row r="26" spans="1:4" ht="12.75">
      <c r="A26" s="5" t="s">
        <v>13</v>
      </c>
      <c r="B26" s="26">
        <f>IF(C28=1,0.0813,IF(C28=2,0.0641,IF(C28=3,0.0511,IF(C28=4,0.1111,IF(C28=5,0.125,IF(C28=6,0.1111,"Select Wire Size"))))))</f>
        <v>0.125</v>
      </c>
      <c r="C26" s="23"/>
      <c r="D26" s="2"/>
    </row>
    <row r="27" spans="1:4" ht="18" customHeight="1">
      <c r="A27" s="12" t="s">
        <v>10</v>
      </c>
      <c r="B27" s="8">
        <v>2.756</v>
      </c>
      <c r="C27" s="2"/>
      <c r="D27" s="30"/>
    </row>
    <row r="28" spans="1:4" ht="12.75">
      <c r="A28" s="5"/>
      <c r="B28" s="4"/>
      <c r="C28" s="23">
        <v>5</v>
      </c>
      <c r="D28" s="2"/>
    </row>
    <row r="29" spans="1:4" ht="12.75" customHeight="1">
      <c r="A29" s="12"/>
      <c r="B29" s="2"/>
      <c r="C29" s="11"/>
      <c r="D29" s="2"/>
    </row>
    <row r="30" spans="1:4" ht="12.75">
      <c r="A30" s="5" t="s">
        <v>3</v>
      </c>
      <c r="B30" s="3">
        <f>((40*B26*B25)/((B27)^2)+((40*B26*B25)/((B27)^2)+(4*18*B25)/(B27))^0.5)/2</f>
        <v>18.035995908368125</v>
      </c>
      <c r="C30" s="24"/>
      <c r="D30" s="2"/>
    </row>
    <row r="31" spans="1:4" ht="12.75">
      <c r="A31" s="5" t="s">
        <v>29</v>
      </c>
      <c r="B31" s="3">
        <f>3.14159*B27*B30</f>
        <v>156.15965728718268</v>
      </c>
      <c r="C31" s="2"/>
      <c r="D31" s="3"/>
    </row>
    <row r="32" spans="1:4" ht="12.75">
      <c r="A32" s="5"/>
      <c r="B32" s="3"/>
      <c r="C32" s="2"/>
      <c r="D32" s="3"/>
    </row>
    <row r="33" spans="1:4" ht="12.75">
      <c r="A33" s="5"/>
      <c r="B33" s="3"/>
      <c r="C33" s="2"/>
      <c r="D33" s="3"/>
    </row>
    <row r="34" spans="1:4" ht="37.5">
      <c r="A34" s="10" t="s">
        <v>30</v>
      </c>
      <c r="B34" s="3"/>
      <c r="C34" s="2"/>
      <c r="D34" s="3"/>
    </row>
    <row r="35" spans="1:4" ht="12.75">
      <c r="A35" s="5"/>
      <c r="B35" s="3"/>
      <c r="C35" s="2"/>
      <c r="D35" s="3"/>
    </row>
    <row r="36" spans="1:4" ht="18" customHeight="1">
      <c r="A36" s="12" t="s">
        <v>10</v>
      </c>
      <c r="B36" s="8">
        <v>2.756</v>
      </c>
      <c r="C36" s="2"/>
      <c r="D36" s="3"/>
    </row>
    <row r="37" spans="1:4" ht="12.75">
      <c r="A37" s="5"/>
      <c r="B37" s="3"/>
      <c r="C37" s="2"/>
      <c r="D37" s="3"/>
    </row>
    <row r="38" spans="1:4" ht="12.75">
      <c r="A38" s="5" t="s">
        <v>31</v>
      </c>
      <c r="B38" s="3">
        <f>((984/(B18))*0.016)*12</f>
        <v>26.722489391796326</v>
      </c>
      <c r="C38" s="2"/>
      <c r="D38" s="3"/>
    </row>
    <row r="39" spans="1:4" ht="12.75">
      <c r="A39" s="5"/>
      <c r="B39" s="3"/>
      <c r="C39" s="2"/>
      <c r="D39" s="3"/>
    </row>
    <row r="40" spans="1:4" ht="12.75">
      <c r="A40" s="5" t="s">
        <v>32</v>
      </c>
      <c r="B40" s="3">
        <f>B38/(3.41459*B36)</f>
        <v>2.839612870814093</v>
      </c>
      <c r="C40" s="2"/>
      <c r="D40" s="3"/>
    </row>
    <row r="41" spans="1:4" ht="12.75">
      <c r="A41" s="5"/>
      <c r="B41" s="3"/>
      <c r="C41" s="2"/>
      <c r="D41" s="2"/>
    </row>
    <row r="42" spans="1:4" ht="12.75">
      <c r="A42" s="5"/>
      <c r="B42" s="3"/>
      <c r="C42" s="2"/>
      <c r="D42" s="2"/>
    </row>
    <row r="43" spans="1:4" ht="12.75">
      <c r="A43" s="5"/>
      <c r="B43" s="2"/>
      <c r="C43" s="2"/>
      <c r="D43" s="2"/>
    </row>
    <row r="44" spans="1:4" ht="37.5">
      <c r="A44" s="10" t="s">
        <v>20</v>
      </c>
      <c r="B44" s="2"/>
      <c r="C44" s="2"/>
      <c r="D44" s="31" t="s">
        <v>27</v>
      </c>
    </row>
    <row r="45" spans="1:4" ht="12.75">
      <c r="A45" s="5"/>
      <c r="B45" s="2"/>
      <c r="C45" s="2"/>
      <c r="D45" s="2"/>
    </row>
    <row r="46" spans="1:4" ht="18" customHeight="1">
      <c r="A46" s="12" t="s">
        <v>18</v>
      </c>
      <c r="B46" s="7">
        <v>112</v>
      </c>
      <c r="D46" s="33"/>
    </row>
    <row r="47" spans="1:4" ht="12.75">
      <c r="A47" s="5"/>
      <c r="B47" s="2"/>
      <c r="C47" s="23" t="b">
        <v>1</v>
      </c>
      <c r="D47" s="2"/>
    </row>
    <row r="48" spans="1:4" ht="18" customHeight="1">
      <c r="A48" s="12" t="s">
        <v>11</v>
      </c>
      <c r="B48" s="7">
        <v>2.756</v>
      </c>
      <c r="C48" s="23" t="b">
        <v>0</v>
      </c>
      <c r="D48" s="2" t="s">
        <v>1</v>
      </c>
    </row>
    <row r="49" spans="1:4" ht="12.75">
      <c r="A49" s="5"/>
      <c r="B49" s="2"/>
      <c r="C49" s="23" t="b">
        <v>0</v>
      </c>
      <c r="D49" s="2"/>
    </row>
    <row r="50" spans="1:4" ht="12.75" customHeight="1">
      <c r="A50" s="12"/>
      <c r="B50" s="13"/>
      <c r="C50" s="29" t="b">
        <v>0</v>
      </c>
      <c r="D50" s="2"/>
    </row>
    <row r="51" spans="1:4" ht="18" customHeight="1">
      <c r="A51" s="12" t="s">
        <v>19</v>
      </c>
      <c r="B51" s="15">
        <v>7.07</v>
      </c>
      <c r="C51" s="29" t="b">
        <v>0</v>
      </c>
      <c r="D51" s="2"/>
    </row>
    <row r="52" spans="1:4" ht="12.75" customHeight="1">
      <c r="A52" s="12"/>
      <c r="B52" s="13"/>
      <c r="C52" s="29" t="b">
        <v>0</v>
      </c>
      <c r="D52" s="2"/>
    </row>
    <row r="53" spans="1:4" ht="12.75" customHeight="1">
      <c r="A53" s="14" t="s">
        <v>0</v>
      </c>
      <c r="B53" s="3">
        <f>((40*B54*B58)/((B48)^2)+((40*B54*B58)/((B48)^2)+(4*18*B58)/(B48))^0.5)/2</f>
        <v>4.938595383833985</v>
      </c>
      <c r="C53" s="29">
        <v>5</v>
      </c>
      <c r="D53" s="2"/>
    </row>
    <row r="54" spans="1:4" ht="12.75">
      <c r="A54" s="5" t="s">
        <v>13</v>
      </c>
      <c r="B54" s="26">
        <f>IF(C53=1,0.0813,IF(C53=2,0.0641,IF(C53=3,0.0511,IF(C53=4,0.1111,IF(C53=5,0.125,IF(C53=6,0.1111,"Select Wire Size"))))))</f>
        <v>0.125</v>
      </c>
      <c r="C54" s="2"/>
      <c r="D54" s="30"/>
    </row>
    <row r="55" spans="1:4" ht="12.75" customHeight="1">
      <c r="A55" s="5" t="s">
        <v>5</v>
      </c>
      <c r="B55" s="27">
        <f>IF(C47=TRUE,12,IF(C48=TRUE,15,IF(C49=TRUE,19,IF(C50=TRUE,9,IF(C51=TRUE,8,IF(C52=TRUE,9,"Select Wire Size"))))))</f>
        <v>12</v>
      </c>
      <c r="C55" s="2"/>
      <c r="D55" s="2"/>
    </row>
    <row r="56" spans="1:4" ht="12.75">
      <c r="A56" s="5" t="s">
        <v>17</v>
      </c>
      <c r="B56" s="4">
        <f>B53/B55</f>
        <v>0.4115496153194988</v>
      </c>
      <c r="C56" s="2"/>
      <c r="D56" s="2"/>
    </row>
    <row r="57" spans="1:4" ht="12.75">
      <c r="A57" s="5"/>
      <c r="B57" s="2"/>
      <c r="C57" s="2"/>
      <c r="D57" s="2"/>
    </row>
    <row r="58" spans="1:4" ht="12.75">
      <c r="A58" s="5" t="s">
        <v>16</v>
      </c>
      <c r="B58" s="3">
        <f>((B46)/((6.2832)*(B51)*(10^6)))*10^6</f>
        <v>2.521260529414286</v>
      </c>
      <c r="C58" s="2"/>
      <c r="D58" s="2"/>
    </row>
    <row r="59" spans="1:4" ht="12.75">
      <c r="A59" s="5"/>
      <c r="B59" s="2"/>
      <c r="C59" s="2"/>
      <c r="D59" s="2"/>
    </row>
    <row r="60" spans="1:4" ht="12.75">
      <c r="A60" s="5"/>
      <c r="B60" s="2"/>
      <c r="C60" s="2"/>
      <c r="D60" s="2"/>
    </row>
    <row r="61" spans="1:4" ht="18.75">
      <c r="A61" s="35" t="s">
        <v>34</v>
      </c>
      <c r="B61" s="2"/>
      <c r="C61" s="2"/>
      <c r="D61" s="2"/>
    </row>
    <row r="62" spans="1:4" ht="12.75">
      <c r="A62" s="5"/>
      <c r="B62" s="2"/>
      <c r="C62" s="2"/>
      <c r="D62" s="2"/>
    </row>
    <row r="63" spans="1:4" ht="12.75">
      <c r="A63" s="20" t="s">
        <v>21</v>
      </c>
      <c r="B63" s="2"/>
      <c r="C63" s="2"/>
      <c r="D63" s="2"/>
    </row>
    <row r="64" spans="1:4" ht="12.75">
      <c r="A64" s="5"/>
      <c r="B64" s="2"/>
      <c r="C64" s="2"/>
      <c r="D64" s="2"/>
    </row>
    <row r="65" spans="1:4" ht="12.75">
      <c r="A65" s="20" t="s">
        <v>22</v>
      </c>
      <c r="B65" s="2"/>
      <c r="C65" s="2"/>
      <c r="D65" s="2"/>
    </row>
    <row r="66" spans="1:4" ht="12.75">
      <c r="A66" s="5"/>
      <c r="B66" s="2"/>
      <c r="C66" s="2"/>
      <c r="D66" s="2"/>
    </row>
    <row r="67" spans="1:4" ht="12.75">
      <c r="A67" s="20" t="s">
        <v>33</v>
      </c>
      <c r="B67" s="2"/>
      <c r="C67" s="2"/>
      <c r="D67" s="2"/>
    </row>
  </sheetData>
  <printOptions/>
  <pageMargins left="0.75" right="0.75" top="1" bottom="1" header="0.5" footer="0.5"/>
  <pageSetup horizontalDpi="360" verticalDpi="36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Brown</dc:creator>
  <cp:keywords/>
  <dc:description/>
  <cp:lastModifiedBy>Roskam</cp:lastModifiedBy>
  <dcterms:created xsi:type="dcterms:W3CDTF">2004-01-10T22:36:25Z</dcterms:created>
  <dcterms:modified xsi:type="dcterms:W3CDTF">2007-07-23T12:53:09Z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